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heckCompatibility="1" autoCompressPictures="0" defaultThemeVersion="124226"/>
  <bookViews>
    <workbookView xWindow="0" yWindow="0" windowWidth="15195" windowHeight="7815"/>
  </bookViews>
  <sheets>
    <sheet name="Sheet1" sheetId="1" r:id="rId1"/>
    <sheet name="Average Shares" sheetId="2" r:id="rId2"/>
    <sheet name="Sheet3" sheetId="3" r:id="rId3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26" i="1"/>
  <c r="J30"/>
  <c r="J32"/>
  <c r="J38"/>
  <c r="I30" i="2"/>
  <c r="I33"/>
  <c r="D30"/>
  <c r="H30"/>
  <c r="C31"/>
  <c r="D31"/>
  <c r="H31"/>
  <c r="H33"/>
  <c r="F20"/>
  <c r="C17"/>
  <c r="D17"/>
  <c r="E17"/>
  <c r="C18"/>
  <c r="D18"/>
  <c r="E18"/>
  <c r="C19"/>
  <c r="D19"/>
  <c r="E19"/>
  <c r="E20"/>
  <c r="F33"/>
  <c r="H18" i="1"/>
  <c r="H17"/>
  <c r="F18"/>
  <c r="F17"/>
  <c r="D16"/>
  <c r="D18"/>
  <c r="D17"/>
  <c r="B18"/>
  <c r="B17"/>
  <c r="B31"/>
  <c r="B29"/>
  <c r="B28"/>
  <c r="B27"/>
  <c r="B25"/>
  <c r="B24"/>
  <c r="D26"/>
  <c r="D30"/>
  <c r="D32"/>
  <c r="F26"/>
  <c r="F30"/>
  <c r="F32"/>
  <c r="H26"/>
  <c r="H30"/>
  <c r="H32"/>
  <c r="H38"/>
  <c r="H36"/>
  <c r="F38"/>
  <c r="F36"/>
  <c r="F35"/>
  <c r="D38"/>
  <c r="D35"/>
  <c r="D36"/>
  <c r="J36"/>
  <c r="J35"/>
  <c r="E31" i="2"/>
  <c r="B26" i="1"/>
  <c r="B30"/>
  <c r="B32"/>
  <c r="B38"/>
  <c r="B36"/>
  <c r="E30" i="2"/>
  <c r="E33"/>
  <c r="B7" i="1"/>
  <c r="H35"/>
  <c r="B35"/>
  <c r="B16"/>
  <c r="F16"/>
  <c r="H16"/>
</calcChain>
</file>

<file path=xl/sharedStrings.xml><?xml version="1.0" encoding="utf-8"?>
<sst xmlns="http://schemas.openxmlformats.org/spreadsheetml/2006/main" count="87" uniqueCount="56">
  <si>
    <t>Coastal Carolina Bancshares, Inc</t>
  </si>
  <si>
    <t>(unaudited)</t>
  </si>
  <si>
    <t>Total Assets</t>
  </si>
  <si>
    <t>Investment Securities</t>
  </si>
  <si>
    <t>Loans, net of unearned income (total loans)</t>
  </si>
  <si>
    <t>Deposits</t>
  </si>
  <si>
    <t>Shareholders' Equity</t>
  </si>
  <si>
    <t>Total Interest Income</t>
  </si>
  <si>
    <t>Total Interest Expense</t>
  </si>
  <si>
    <t>Net Interest Income</t>
  </si>
  <si>
    <t>Total Noninterest Income</t>
  </si>
  <si>
    <t>Total Noninterest Expense</t>
  </si>
  <si>
    <t>Provision for Loan Losses</t>
  </si>
  <si>
    <t>Income Before Taxes</t>
  </si>
  <si>
    <t>Taxes</t>
  </si>
  <si>
    <t>Net Income</t>
  </si>
  <si>
    <t>Diluted Earnings Per Share</t>
  </si>
  <si>
    <t>Weighted Average Diluted Shares Outstanding</t>
  </si>
  <si>
    <t>Selected % Increases</t>
  </si>
  <si>
    <t>Total Loans</t>
  </si>
  <si>
    <t>Total Deposits</t>
  </si>
  <si>
    <t>Return on Average Assets (ROAA)</t>
  </si>
  <si>
    <t>Return on Average Equity (ROAE)</t>
  </si>
  <si>
    <t>Earnings Breakdown (In Thousands)</t>
  </si>
  <si>
    <t>Loan Loss Reserve to Total Loans</t>
  </si>
  <si>
    <t>Net Interest Margin</t>
  </si>
  <si>
    <t>For the</t>
  </si>
  <si>
    <t>Three Months Ended</t>
  </si>
  <si>
    <t>June 30, 2017</t>
  </si>
  <si>
    <t>June 30, 2016</t>
  </si>
  <si>
    <t>December 31, 2016</t>
  </si>
  <si>
    <t>March 31, 2017</t>
  </si>
  <si>
    <t>Total Shares Outstanding</t>
  </si>
  <si>
    <t>For the last 12 months</t>
  </si>
  <si>
    <t>Year To Date</t>
  </si>
  <si>
    <t>2nd Qtr 2017</t>
  </si>
  <si>
    <t>1st Qtr 2017</t>
  </si>
  <si>
    <t>January 1, 2016 to October 7, 2016</t>
  </si>
  <si>
    <t># of Days</t>
  </si>
  <si>
    <t>Shares</t>
  </si>
  <si>
    <t>Options</t>
  </si>
  <si>
    <t>Total</t>
  </si>
  <si>
    <t>Warrant/</t>
  </si>
  <si>
    <t>Share Rollforward</t>
  </si>
  <si>
    <t>October 8, 2016 to December 15, 2016</t>
  </si>
  <si>
    <t>December 15, 2016  to December 31, 2016</t>
  </si>
  <si>
    <t>YTD Weighted Average Shares</t>
  </si>
  <si>
    <t>January 1, 2016 to June 29, 2017</t>
  </si>
  <si>
    <t>June 30th QTR</t>
  </si>
  <si>
    <t>Selected Bank Ratios</t>
  </si>
  <si>
    <t>Non-Performing Assets to Total Assets</t>
  </si>
  <si>
    <t>Net Charge-Offs to Total Loans</t>
  </si>
  <si>
    <t>Selected Financial Highlights</t>
  </si>
  <si>
    <t>Selected Performance Ratios</t>
  </si>
  <si>
    <t>Six Months Ended</t>
  </si>
  <si>
    <t>Balance Sheet (In Thousands, except share data)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</si>
</sst>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3" fillId="0" borderId="0" xfId="0" applyFont="1"/>
    <xf numFmtId="15" fontId="0" fillId="0" borderId="0" xfId="0" quotePrefix="1" applyNumberFormat="1"/>
    <xf numFmtId="0" fontId="0" fillId="0" borderId="0" xfId="0" applyAlignment="1">
      <alignment horizontal="center"/>
    </xf>
    <xf numFmtId="15" fontId="2" fillId="0" borderId="1" xfId="0" quotePrefix="1" applyNumberFormat="1" applyFont="1" applyBorder="1" applyAlignment="1">
      <alignment horizontal="center"/>
    </xf>
    <xf numFmtId="164" fontId="0" fillId="0" borderId="0" xfId="2" applyNumberFormat="1" applyFont="1"/>
    <xf numFmtId="165" fontId="0" fillId="0" borderId="0" xfId="1" applyNumberFormat="1" applyFont="1"/>
    <xf numFmtId="164" fontId="0" fillId="0" borderId="0" xfId="0" applyNumberFormat="1"/>
    <xf numFmtId="15" fontId="2" fillId="0" borderId="0" xfId="0" quotePrefix="1" applyNumberFormat="1" applyFont="1" applyBorder="1" applyAlignment="1">
      <alignment horizontal="center"/>
    </xf>
    <xf numFmtId="0" fontId="0" fillId="0" borderId="0" xfId="0" applyBorder="1"/>
    <xf numFmtId="164" fontId="0" fillId="0" borderId="0" xfId="1" applyNumberFormat="1" applyFont="1"/>
    <xf numFmtId="0" fontId="3" fillId="0" borderId="0" xfId="0" applyFont="1" applyAlignment="1"/>
    <xf numFmtId="9" fontId="0" fillId="0" borderId="0" xfId="3" applyFont="1"/>
    <xf numFmtId="10" fontId="0" fillId="0" borderId="0" xfId="3" applyNumberFormat="1" applyFont="1"/>
    <xf numFmtId="9" fontId="0" fillId="0" borderId="0" xfId="3" applyNumberFormat="1" applyFont="1"/>
    <xf numFmtId="0" fontId="2" fillId="0" borderId="1" xfId="0" applyFont="1" applyBorder="1" applyAlignment="1">
      <alignment horizontal="center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2" fontId="2" fillId="0" borderId="0" xfId="0" applyNumberFormat="1" applyFont="1"/>
    <xf numFmtId="44" fontId="0" fillId="0" borderId="0" xfId="2" applyFont="1" applyFill="1"/>
    <xf numFmtId="0" fontId="0" fillId="0" borderId="0" xfId="0" applyFill="1"/>
    <xf numFmtId="10" fontId="0" fillId="0" borderId="0" xfId="3" applyNumberFormat="1" applyFont="1" applyFill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7"/>
  <sheetViews>
    <sheetView tabSelected="1" workbookViewId="0">
      <selection sqref="A1:J1"/>
    </sheetView>
  </sheetViews>
  <sheetFormatPr defaultColWidth="8.85546875" defaultRowHeight="15"/>
  <cols>
    <col min="1" max="1" width="43.42578125" customWidth="1"/>
    <col min="2" max="2" width="21.28515625" customWidth="1"/>
    <col min="3" max="3" width="3.140625" customWidth="1"/>
    <col min="4" max="4" width="19" customWidth="1"/>
    <col min="5" max="5" width="3" customWidth="1"/>
    <col min="6" max="6" width="22" customWidth="1"/>
    <col min="7" max="7" width="3.42578125" customWidth="1"/>
    <col min="8" max="8" width="20" customWidth="1"/>
    <col min="9" max="9" width="4.85546875" customWidth="1"/>
    <col min="10" max="10" width="16" bestFit="1" customWidth="1"/>
  </cols>
  <sheetData>
    <row r="1" spans="1:10" ht="18.7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>
      <c r="A2" s="27" t="s">
        <v>52</v>
      </c>
      <c r="B2" s="27"/>
      <c r="C2" s="27"/>
      <c r="D2" s="27"/>
      <c r="E2" s="27"/>
      <c r="F2" s="27"/>
      <c r="G2" s="27"/>
      <c r="H2" s="27"/>
      <c r="I2" s="27"/>
      <c r="J2" s="27"/>
    </row>
    <row r="3" spans="1:10">
      <c r="A3" s="27" t="s">
        <v>1</v>
      </c>
      <c r="B3" s="27"/>
      <c r="C3" s="27"/>
      <c r="D3" s="27"/>
      <c r="E3" s="27"/>
      <c r="F3" s="27"/>
      <c r="G3" s="27"/>
      <c r="H3" s="27"/>
      <c r="I3" s="27"/>
      <c r="J3" s="27"/>
    </row>
    <row r="4" spans="1:10">
      <c r="B4" s="4"/>
      <c r="D4" s="4"/>
      <c r="F4" s="4"/>
      <c r="H4" s="4"/>
    </row>
    <row r="5" spans="1:10">
      <c r="B5" s="5" t="s">
        <v>28</v>
      </c>
      <c r="D5" s="5" t="s">
        <v>31</v>
      </c>
      <c r="F5" s="5" t="s">
        <v>30</v>
      </c>
      <c r="H5" s="5" t="s">
        <v>29</v>
      </c>
      <c r="I5" s="10"/>
      <c r="J5" s="9"/>
    </row>
    <row r="6" spans="1:10">
      <c r="A6" s="2" t="s">
        <v>55</v>
      </c>
      <c r="I6" s="10"/>
      <c r="J6" s="10"/>
    </row>
    <row r="7" spans="1:10">
      <c r="A7" t="s">
        <v>2</v>
      </c>
      <c r="B7" s="6">
        <f>322145</f>
        <v>322145</v>
      </c>
      <c r="D7" s="6">
        <v>300807</v>
      </c>
      <c r="F7" s="6">
        <v>287753</v>
      </c>
      <c r="H7" s="6">
        <v>191755</v>
      </c>
      <c r="I7" s="10"/>
      <c r="J7" s="10"/>
    </row>
    <row r="8" spans="1:10">
      <c r="A8" t="s">
        <v>3</v>
      </c>
      <c r="B8" s="7">
        <v>23437</v>
      </c>
      <c r="D8" s="7">
        <v>19353</v>
      </c>
      <c r="F8" s="7">
        <v>18532</v>
      </c>
      <c r="H8" s="7">
        <v>19601</v>
      </c>
      <c r="I8" s="10"/>
      <c r="J8" s="10"/>
    </row>
    <row r="9" spans="1:10">
      <c r="A9" t="s">
        <v>4</v>
      </c>
      <c r="B9" s="7">
        <v>235985</v>
      </c>
      <c r="D9" s="7">
        <v>226447</v>
      </c>
      <c r="F9" s="7">
        <v>216303</v>
      </c>
      <c r="H9" s="7">
        <v>138325</v>
      </c>
      <c r="I9" s="10"/>
      <c r="J9" s="10"/>
    </row>
    <row r="10" spans="1:10">
      <c r="A10" t="s">
        <v>5</v>
      </c>
      <c r="B10" s="7">
        <v>271389</v>
      </c>
      <c r="D10" s="7">
        <v>267228</v>
      </c>
      <c r="F10" s="7">
        <v>254346</v>
      </c>
      <c r="H10" s="7">
        <v>172766</v>
      </c>
      <c r="I10" s="10"/>
      <c r="J10" s="10"/>
    </row>
    <row r="11" spans="1:10">
      <c r="A11" t="s">
        <v>6</v>
      </c>
      <c r="B11" s="7">
        <v>44016</v>
      </c>
      <c r="D11" s="7">
        <v>27018</v>
      </c>
      <c r="F11" s="7">
        <v>26617</v>
      </c>
      <c r="H11" s="7">
        <v>18017</v>
      </c>
      <c r="I11" s="10"/>
      <c r="J11" s="10"/>
    </row>
    <row r="12" spans="1:10">
      <c r="F12" s="7"/>
    </row>
    <row r="13" spans="1:10">
      <c r="A13" t="s">
        <v>32</v>
      </c>
      <c r="B13" s="7">
        <v>5590117</v>
      </c>
      <c r="D13" s="7">
        <v>3282426</v>
      </c>
      <c r="F13" s="7">
        <v>3282426</v>
      </c>
      <c r="H13" s="7">
        <v>2192655</v>
      </c>
    </row>
    <row r="15" spans="1:10">
      <c r="A15" s="2" t="s">
        <v>18</v>
      </c>
      <c r="B15" s="16" t="s">
        <v>35</v>
      </c>
      <c r="C15" s="18"/>
      <c r="D15" s="16" t="s">
        <v>36</v>
      </c>
      <c r="E15" s="12"/>
      <c r="F15" s="16" t="s">
        <v>34</v>
      </c>
      <c r="G15" s="12"/>
      <c r="H15" s="16" t="s">
        <v>33</v>
      </c>
    </row>
    <row r="16" spans="1:10">
      <c r="A16" t="s">
        <v>2</v>
      </c>
      <c r="B16" s="13">
        <f>(B7-D7)/D7</f>
        <v>7.0935849232231965E-2</v>
      </c>
      <c r="D16" s="13">
        <f>(D7-F7)/F7</f>
        <v>4.5365295930885167E-2</v>
      </c>
      <c r="F16" s="13">
        <f>(B7-F7)/F7</f>
        <v>0.11951917095564599</v>
      </c>
      <c r="G16" s="13"/>
      <c r="H16" s="13">
        <f>(B7-H7)/H7</f>
        <v>0.6799822690412245</v>
      </c>
    </row>
    <row r="17" spans="1:10">
      <c r="A17" t="s">
        <v>19</v>
      </c>
      <c r="B17" s="15">
        <f>(B9-D9)/D9</f>
        <v>4.2120231224083336E-2</v>
      </c>
      <c r="D17" s="15">
        <f>(D9-F9)/F9</f>
        <v>4.689717664572382E-2</v>
      </c>
      <c r="F17" s="13">
        <f>(B9-F9)/F9</f>
        <v>9.0992727793881734E-2</v>
      </c>
      <c r="G17" s="13"/>
      <c r="H17" s="13">
        <f>(B9-H9)/H9</f>
        <v>0.70601843484547266</v>
      </c>
    </row>
    <row r="18" spans="1:10">
      <c r="A18" t="s">
        <v>20</v>
      </c>
      <c r="B18" s="13">
        <f>(B10-D10)/D10</f>
        <v>1.5570973101621088E-2</v>
      </c>
      <c r="D18" s="13">
        <f>(D10-F10)/F10</f>
        <v>5.0647543110565921E-2</v>
      </c>
      <c r="F18" s="13">
        <f>(B10-F10)/F10</f>
        <v>6.7007147743624831E-2</v>
      </c>
      <c r="G18" s="13"/>
      <c r="H18" s="13">
        <f>(B10-H10)/H10</f>
        <v>0.5708472731903268</v>
      </c>
    </row>
    <row r="20" spans="1:10">
      <c r="B20" s="4" t="s">
        <v>26</v>
      </c>
      <c r="D20" s="4" t="s">
        <v>26</v>
      </c>
      <c r="F20" s="4" t="s">
        <v>26</v>
      </c>
      <c r="H20" s="4" t="s">
        <v>26</v>
      </c>
      <c r="J20" s="4" t="s">
        <v>26</v>
      </c>
    </row>
    <row r="21" spans="1:10">
      <c r="B21" s="4" t="s">
        <v>27</v>
      </c>
      <c r="D21" s="4" t="s">
        <v>27</v>
      </c>
      <c r="F21" s="4" t="s">
        <v>27</v>
      </c>
      <c r="H21" s="4" t="s">
        <v>54</v>
      </c>
      <c r="J21" s="4" t="s">
        <v>54</v>
      </c>
    </row>
    <row r="22" spans="1:10">
      <c r="B22" s="5" t="s">
        <v>28</v>
      </c>
      <c r="D22" s="5" t="s">
        <v>31</v>
      </c>
      <c r="F22" s="5" t="s">
        <v>29</v>
      </c>
      <c r="H22" s="5" t="s">
        <v>28</v>
      </c>
      <c r="J22" s="5" t="s">
        <v>29</v>
      </c>
    </row>
    <row r="23" spans="1:10">
      <c r="A23" s="2" t="s">
        <v>23</v>
      </c>
      <c r="B23" s="12"/>
      <c r="C23" s="12"/>
      <c r="D23" s="12"/>
      <c r="E23" s="12"/>
      <c r="F23" s="12"/>
      <c r="G23" s="12"/>
      <c r="H23" s="12"/>
    </row>
    <row r="24" spans="1:10">
      <c r="A24" t="s">
        <v>7</v>
      </c>
      <c r="B24" s="8">
        <f>H24-D24</f>
        <v>3253</v>
      </c>
      <c r="D24" s="6">
        <v>3017</v>
      </c>
      <c r="E24" s="6"/>
      <c r="F24" s="6">
        <v>1781</v>
      </c>
      <c r="H24" s="6">
        <v>6270</v>
      </c>
      <c r="J24" s="6">
        <v>3501</v>
      </c>
    </row>
    <row r="25" spans="1:10">
      <c r="A25" t="s">
        <v>8</v>
      </c>
      <c r="B25" s="7">
        <f>H25-D25</f>
        <v>517</v>
      </c>
      <c r="D25" s="7">
        <v>486</v>
      </c>
      <c r="E25" s="7"/>
      <c r="F25" s="7">
        <v>266</v>
      </c>
      <c r="G25" s="7"/>
      <c r="H25" s="7">
        <v>1003</v>
      </c>
      <c r="I25" s="7"/>
      <c r="J25" s="7">
        <v>505</v>
      </c>
    </row>
    <row r="26" spans="1:10">
      <c r="A26" t="s">
        <v>9</v>
      </c>
      <c r="B26" s="7">
        <f>B24-B25</f>
        <v>2736</v>
      </c>
      <c r="D26" s="7">
        <f>D24-D25</f>
        <v>2531</v>
      </c>
      <c r="E26" s="7"/>
      <c r="F26" s="7">
        <f>F24-F25</f>
        <v>1515</v>
      </c>
      <c r="G26" s="7"/>
      <c r="H26" s="7">
        <f>H24-H25</f>
        <v>5267</v>
      </c>
      <c r="I26" s="7"/>
      <c r="J26" s="7">
        <f>J24-J25</f>
        <v>2996</v>
      </c>
    </row>
    <row r="27" spans="1:10">
      <c r="A27" t="s">
        <v>10</v>
      </c>
      <c r="B27" s="7">
        <f>H27-D27</f>
        <v>375</v>
      </c>
      <c r="D27" s="7">
        <v>323</v>
      </c>
      <c r="E27" s="7"/>
      <c r="F27" s="7">
        <v>308</v>
      </c>
      <c r="G27" s="7"/>
      <c r="H27" s="7">
        <v>698</v>
      </c>
      <c r="I27" s="7"/>
      <c r="J27" s="7">
        <v>589</v>
      </c>
    </row>
    <row r="28" spans="1:10">
      <c r="A28" t="s">
        <v>11</v>
      </c>
      <c r="B28" s="7">
        <f>H28-D28</f>
        <v>2361</v>
      </c>
      <c r="D28" s="7">
        <v>2285</v>
      </c>
      <c r="E28" s="7"/>
      <c r="F28" s="7">
        <v>1586</v>
      </c>
      <c r="G28" s="7"/>
      <c r="H28" s="7">
        <v>4646</v>
      </c>
      <c r="I28" s="7"/>
      <c r="J28" s="7">
        <v>3116</v>
      </c>
    </row>
    <row r="29" spans="1:10">
      <c r="A29" t="s">
        <v>12</v>
      </c>
      <c r="B29" s="7">
        <f>H29-D29</f>
        <v>201</v>
      </c>
      <c r="D29" s="7">
        <v>111</v>
      </c>
      <c r="E29" s="7"/>
      <c r="F29" s="7">
        <v>70</v>
      </c>
      <c r="G29" s="7"/>
      <c r="H29" s="7">
        <v>312</v>
      </c>
      <c r="I29" s="7"/>
      <c r="J29" s="7">
        <v>90</v>
      </c>
    </row>
    <row r="30" spans="1:10">
      <c r="A30" t="s">
        <v>13</v>
      </c>
      <c r="B30" s="7">
        <f>B26+B27-B28-B29</f>
        <v>549</v>
      </c>
      <c r="D30" s="7">
        <f>D26+D27-D28-D29</f>
        <v>458</v>
      </c>
      <c r="E30" s="7"/>
      <c r="F30" s="7">
        <f>F26+F27-F28-F29</f>
        <v>167</v>
      </c>
      <c r="G30" s="7"/>
      <c r="H30" s="7">
        <f>H26+H27-H28-H29</f>
        <v>1007</v>
      </c>
      <c r="I30" s="7"/>
      <c r="J30" s="7">
        <f>J26+J27-J28-J29</f>
        <v>379</v>
      </c>
    </row>
    <row r="31" spans="1:10">
      <c r="A31" t="s">
        <v>14</v>
      </c>
      <c r="B31" s="7">
        <f>H31-D31</f>
        <v>152</v>
      </c>
      <c r="D31" s="7">
        <v>171</v>
      </c>
      <c r="E31" s="7"/>
      <c r="F31" s="7">
        <v>77</v>
      </c>
      <c r="G31" s="7"/>
      <c r="H31" s="7">
        <v>323</v>
      </c>
      <c r="I31" s="7"/>
      <c r="J31" s="7">
        <v>152</v>
      </c>
    </row>
    <row r="32" spans="1:10">
      <c r="A32" t="s">
        <v>15</v>
      </c>
      <c r="B32" s="7">
        <f>B30-B31</f>
        <v>397</v>
      </c>
      <c r="D32" s="7">
        <f>D30-D31</f>
        <v>287</v>
      </c>
      <c r="E32" s="7"/>
      <c r="F32" s="7">
        <f>F30-F31</f>
        <v>90</v>
      </c>
      <c r="G32" s="7"/>
      <c r="H32" s="7">
        <f>H30-H31</f>
        <v>684</v>
      </c>
      <c r="I32" s="7"/>
      <c r="J32" s="7">
        <f>J30-J31</f>
        <v>227</v>
      </c>
    </row>
    <row r="33" spans="1:10">
      <c r="B33" s="7"/>
      <c r="D33" s="7"/>
      <c r="E33" s="7"/>
      <c r="F33" s="7"/>
      <c r="G33" s="7"/>
      <c r="H33" s="7"/>
      <c r="I33" s="7"/>
      <c r="J33" s="7"/>
    </row>
    <row r="34" spans="1:10">
      <c r="A34" s="2" t="s">
        <v>53</v>
      </c>
      <c r="B34" s="7"/>
      <c r="D34" s="7"/>
      <c r="E34" s="7"/>
      <c r="F34" s="7"/>
      <c r="G34" s="7"/>
      <c r="H34" s="7"/>
      <c r="I34" s="7"/>
      <c r="J34" s="7"/>
    </row>
    <row r="35" spans="1:10">
      <c r="A35" t="s">
        <v>21</v>
      </c>
      <c r="B35" s="24">
        <f>(B32*4)/((B7+D7)/2)</f>
        <v>5.0983061295252286E-3</v>
      </c>
      <c r="C35" s="23"/>
      <c r="D35" s="24">
        <f>(D32*4)/((D7+F7)/2)</f>
        <v>3.9010466222645099E-3</v>
      </c>
      <c r="E35" s="23"/>
      <c r="F35" s="24">
        <f>(F32*4)/((177312.822+191755.13)/2)</f>
        <v>1.9508602578421656E-3</v>
      </c>
      <c r="G35" s="23"/>
      <c r="H35" s="24">
        <f>(H32*2)/((B7+F7)/2)</f>
        <v>4.4859960190064569E-3</v>
      </c>
      <c r="I35" s="23"/>
      <c r="J35" s="24">
        <f>(J32*2)/((170742.174+177312.822)/2)</f>
        <v>2.608783124607124E-3</v>
      </c>
    </row>
    <row r="36" spans="1:10">
      <c r="A36" t="s">
        <v>22</v>
      </c>
      <c r="B36" s="24">
        <f>(B32*4)/((B11+D11)/2)</f>
        <v>4.4710983472703213E-2</v>
      </c>
      <c r="C36" s="23"/>
      <c r="D36" s="24">
        <f>(D32*4)/((D11+F11)/2)</f>
        <v>4.2807867996643982E-2</v>
      </c>
      <c r="E36" s="23"/>
      <c r="F36" s="24">
        <f>(F32*4)/((17855.832+18017.27)/2)</f>
        <v>2.0070748272619413E-2</v>
      </c>
      <c r="G36" s="23"/>
      <c r="H36" s="24">
        <f>(H32*2)/((B11+F11)/2)</f>
        <v>3.873543527812779E-2</v>
      </c>
      <c r="I36" s="23"/>
      <c r="J36" s="24">
        <f>(J32*2)/((17544.244+17855.832)/2)</f>
        <v>2.5649662447052374E-2</v>
      </c>
    </row>
    <row r="38" spans="1:10">
      <c r="A38" t="s">
        <v>16</v>
      </c>
      <c r="B38" s="22">
        <f>(B32*1000)/B39</f>
        <v>0.10764297671603783</v>
      </c>
      <c r="D38" s="22">
        <f>(D32*1000)/D39</f>
        <v>7.8356233647914039E-2</v>
      </c>
      <c r="F38" s="22">
        <f>(F32*1000)/F39</f>
        <v>3.6200594735548625E-2</v>
      </c>
      <c r="H38" s="22">
        <f>(H32*1000)/H39</f>
        <v>0.18609667395726687</v>
      </c>
      <c r="I38" s="23"/>
      <c r="J38" s="22">
        <f>(J32*1000)/J39</f>
        <v>9.130594449966152E-2</v>
      </c>
    </row>
    <row r="39" spans="1:10">
      <c r="A39" t="s">
        <v>17</v>
      </c>
      <c r="B39" s="7">
        <v>3688118</v>
      </c>
      <c r="D39" s="7">
        <v>3662759</v>
      </c>
      <c r="F39" s="7">
        <v>2486147</v>
      </c>
      <c r="H39" s="7">
        <v>3675509</v>
      </c>
      <c r="J39" s="7">
        <v>2486147</v>
      </c>
    </row>
    <row r="42" spans="1:10">
      <c r="B42" s="5" t="s">
        <v>28</v>
      </c>
      <c r="D42" s="5" t="s">
        <v>31</v>
      </c>
      <c r="F42" s="5" t="s">
        <v>30</v>
      </c>
      <c r="H42" s="5" t="s">
        <v>29</v>
      </c>
      <c r="I42" s="10"/>
      <c r="J42" s="9"/>
    </row>
    <row r="43" spans="1:10">
      <c r="A43" s="2" t="s">
        <v>49</v>
      </c>
      <c r="B43" s="25"/>
      <c r="C43" s="25"/>
      <c r="D43" s="25"/>
      <c r="E43" s="25"/>
      <c r="F43" s="25"/>
      <c r="G43" s="25"/>
      <c r="H43" s="25"/>
    </row>
    <row r="44" spans="1:10">
      <c r="A44" t="s">
        <v>24</v>
      </c>
      <c r="B44" s="14">
        <v>7.1999999999999998E-3</v>
      </c>
      <c r="C44" s="14"/>
      <c r="D44" s="14">
        <v>7.0000000000000001E-3</v>
      </c>
      <c r="E44" s="14"/>
      <c r="F44" s="14">
        <v>6.7999999999999996E-3</v>
      </c>
      <c r="G44" s="14"/>
      <c r="H44" s="14">
        <v>9.9000000000000008E-3</v>
      </c>
    </row>
    <row r="45" spans="1:10">
      <c r="A45" t="s">
        <v>50</v>
      </c>
      <c r="B45" s="14">
        <v>5.0000000000000001E-4</v>
      </c>
      <c r="C45" s="14"/>
      <c r="D45" s="14">
        <v>2.8999999999999998E-3</v>
      </c>
      <c r="E45" s="14"/>
      <c r="F45" s="14">
        <v>3.8E-3</v>
      </c>
      <c r="G45" s="14"/>
      <c r="H45" s="14">
        <v>4.1999999999999997E-3</v>
      </c>
    </row>
    <row r="46" spans="1:10">
      <c r="A46" t="s">
        <v>51</v>
      </c>
      <c r="B46" s="14">
        <v>4.0000000000000002E-4</v>
      </c>
      <c r="C46" s="14"/>
      <c r="D46" s="14">
        <v>0</v>
      </c>
      <c r="E46" s="14"/>
      <c r="F46" s="14">
        <v>0</v>
      </c>
      <c r="G46" s="14"/>
      <c r="H46" s="14">
        <v>0</v>
      </c>
    </row>
    <row r="47" spans="1:10">
      <c r="A47" t="s">
        <v>25</v>
      </c>
      <c r="B47" s="24">
        <v>3.9699999999999999E-2</v>
      </c>
      <c r="C47" s="14"/>
      <c r="D47" s="14">
        <v>3.8899999999999997E-2</v>
      </c>
      <c r="E47" s="14"/>
      <c r="F47" s="14">
        <v>3.6799999999999999E-2</v>
      </c>
      <c r="G47" s="14"/>
      <c r="H47" s="14">
        <v>3.6499999999999998E-2</v>
      </c>
    </row>
  </sheetData>
  <mergeCells count="4">
    <mergeCell ref="B43:H43"/>
    <mergeCell ref="A1:J1"/>
    <mergeCell ref="A2:J2"/>
    <mergeCell ref="A3:J3"/>
  </mergeCells>
  <pageMargins left="0.7" right="0.7" top="0.75" bottom="0.75" header="0.3" footer="0.3"/>
  <pageSetup scale="73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9:K33"/>
  <sheetViews>
    <sheetView topLeftCell="A7" workbookViewId="0">
      <selection activeCell="D30" sqref="D30"/>
    </sheetView>
  </sheetViews>
  <sheetFormatPr defaultColWidth="8.85546875" defaultRowHeight="15"/>
  <cols>
    <col min="1" max="1" width="43.140625" bestFit="1" customWidth="1"/>
    <col min="2" max="2" width="10.42578125" bestFit="1" customWidth="1"/>
    <col min="3" max="5" width="10.42578125" customWidth="1"/>
    <col min="7" max="7" width="10.42578125" bestFit="1" customWidth="1"/>
    <col min="8" max="8" width="13.7109375" customWidth="1"/>
    <col min="9" max="9" width="11.42578125" bestFit="1" customWidth="1"/>
    <col min="11" max="11" width="10.42578125" bestFit="1" customWidth="1"/>
  </cols>
  <sheetData>
    <row r="9" spans="1:11">
      <c r="A9" t="s">
        <v>32</v>
      </c>
      <c r="B9" s="7">
        <v>5590117</v>
      </c>
      <c r="C9" s="7"/>
      <c r="D9" s="7"/>
      <c r="E9" s="7"/>
      <c r="G9" s="7">
        <v>3282426</v>
      </c>
      <c r="I9" s="11">
        <v>3282426</v>
      </c>
      <c r="K9" s="7">
        <v>2192655</v>
      </c>
    </row>
    <row r="10" spans="1:11">
      <c r="A10" t="s">
        <v>17</v>
      </c>
    </row>
    <row r="14" spans="1:11">
      <c r="A14" s="1" t="s">
        <v>43</v>
      </c>
    </row>
    <row r="15" spans="1:11">
      <c r="A15" s="19">
        <v>2016</v>
      </c>
      <c r="C15" s="1" t="s">
        <v>42</v>
      </c>
      <c r="D15" s="1" t="s">
        <v>41</v>
      </c>
    </row>
    <row r="16" spans="1:11">
      <c r="A16" t="s">
        <v>32</v>
      </c>
      <c r="B16" s="17" t="s">
        <v>39</v>
      </c>
      <c r="C16" s="17" t="s">
        <v>40</v>
      </c>
      <c r="D16" s="17" t="s">
        <v>39</v>
      </c>
      <c r="F16" t="s">
        <v>38</v>
      </c>
    </row>
    <row r="17" spans="1:9">
      <c r="A17" t="s">
        <v>37</v>
      </c>
      <c r="B17">
        <v>2192655</v>
      </c>
      <c r="C17">
        <f>37500+255992</f>
        <v>293492</v>
      </c>
      <c r="D17">
        <f>(B17+C17)</f>
        <v>2486147</v>
      </c>
      <c r="E17">
        <f>(F17/$F$20)*D17</f>
        <v>1908763.1338797812</v>
      </c>
      <c r="F17">
        <v>281</v>
      </c>
    </row>
    <row r="18" spans="1:9">
      <c r="A18" t="s">
        <v>44</v>
      </c>
      <c r="B18">
        <v>3282426</v>
      </c>
      <c r="C18">
        <f>C17+19440+71063</f>
        <v>383995</v>
      </c>
      <c r="D18">
        <f>(B18+C18)</f>
        <v>3666421</v>
      </c>
      <c r="E18">
        <f>(F18/$F$20)*D18</f>
        <v>701228.0601092896</v>
      </c>
      <c r="F18">
        <v>70</v>
      </c>
    </row>
    <row r="19" spans="1:9">
      <c r="A19" t="s">
        <v>45</v>
      </c>
      <c r="B19">
        <v>3282426</v>
      </c>
      <c r="C19">
        <f>C18-176589+172927</f>
        <v>380333</v>
      </c>
      <c r="D19">
        <f>(B19+C19)</f>
        <v>3662759</v>
      </c>
      <c r="E19">
        <f>(F19/$F$20)*D19</f>
        <v>150113.07377049178</v>
      </c>
      <c r="F19">
        <v>15</v>
      </c>
    </row>
    <row r="20" spans="1:9">
      <c r="B20" s="1"/>
      <c r="C20" s="1"/>
      <c r="D20" s="20" t="s">
        <v>46</v>
      </c>
      <c r="E20" s="1">
        <f>SUM(E17:E19)</f>
        <v>2760104.2677595629</v>
      </c>
      <c r="F20">
        <f>SUM(F17:F19)</f>
        <v>366</v>
      </c>
    </row>
    <row r="21" spans="1:9">
      <c r="B21" s="1"/>
      <c r="C21" s="1"/>
      <c r="D21" s="20"/>
      <c r="E21" s="1"/>
    </row>
    <row r="22" spans="1:9">
      <c r="B22" s="1"/>
      <c r="C22" s="1"/>
      <c r="D22" s="20"/>
      <c r="E22" s="1"/>
    </row>
    <row r="23" spans="1:9">
      <c r="B23" s="1"/>
      <c r="C23" s="1"/>
      <c r="D23" s="20"/>
      <c r="E23" s="1"/>
    </row>
    <row r="24" spans="1:9">
      <c r="B24" s="1"/>
      <c r="C24" s="1"/>
      <c r="D24" s="20"/>
      <c r="E24" s="1"/>
    </row>
    <row r="25" spans="1:9">
      <c r="B25" s="1"/>
      <c r="C25" s="1"/>
      <c r="D25" s="20"/>
      <c r="E25" s="1"/>
    </row>
    <row r="27" spans="1:9">
      <c r="A27" s="1" t="s">
        <v>43</v>
      </c>
    </row>
    <row r="28" spans="1:9">
      <c r="A28" s="19">
        <v>2017</v>
      </c>
      <c r="C28" s="1" t="s">
        <v>42</v>
      </c>
      <c r="D28" s="1" t="s">
        <v>41</v>
      </c>
    </row>
    <row r="29" spans="1:9">
      <c r="A29" t="s">
        <v>32</v>
      </c>
      <c r="B29" s="17" t="s">
        <v>39</v>
      </c>
      <c r="C29" s="17" t="s">
        <v>40</v>
      </c>
      <c r="D29" s="17" t="s">
        <v>39</v>
      </c>
      <c r="F29" t="s">
        <v>38</v>
      </c>
    </row>
    <row r="30" spans="1:9">
      <c r="A30" t="s">
        <v>47</v>
      </c>
      <c r="B30">
        <v>3282426</v>
      </c>
      <c r="C30">
        <v>380333</v>
      </c>
      <c r="D30">
        <f>(B30+C30)</f>
        <v>3662759</v>
      </c>
      <c r="E30">
        <f>(F30/$F$33)*D30</f>
        <v>3642522.7624309394</v>
      </c>
      <c r="F30">
        <v>180</v>
      </c>
      <c r="H30">
        <f>(I30/I33)*D30</f>
        <v>3622508.9010989014</v>
      </c>
      <c r="I30">
        <f>30+31+29</f>
        <v>90</v>
      </c>
    </row>
    <row r="31" spans="1:9">
      <c r="A31" s="3" t="s">
        <v>28</v>
      </c>
      <c r="B31">
        <v>5590117</v>
      </c>
      <c r="C31">
        <f>C30</f>
        <v>380333</v>
      </c>
      <c r="D31">
        <f>(B31+C31)</f>
        <v>5970450</v>
      </c>
      <c r="E31">
        <f>(F31/$F$33)*D31</f>
        <v>32985.911602209941</v>
      </c>
      <c r="F31">
        <v>1</v>
      </c>
      <c r="H31">
        <f>(I31/I33)*D31</f>
        <v>65609.340659340669</v>
      </c>
      <c r="I31">
        <v>1</v>
      </c>
    </row>
    <row r="33" spans="2:10">
      <c r="B33" s="1"/>
      <c r="C33" s="1"/>
      <c r="D33" s="20" t="s">
        <v>46</v>
      </c>
      <c r="E33" s="21">
        <f>SUM(E30:E32)</f>
        <v>3675508.6740331491</v>
      </c>
      <c r="F33">
        <f>SUM(F30:F32)</f>
        <v>181</v>
      </c>
      <c r="H33" s="21">
        <f>SUM(H30:H32)</f>
        <v>3688118.2417582422</v>
      </c>
      <c r="I33">
        <f>SUM(I30:I32)</f>
        <v>91</v>
      </c>
      <c r="J33" t="s">
        <v>48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5546875" defaultRowHeight="1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Average Shares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Dawn Kinard</dc:creator>
  <cp:lastModifiedBy>NEWSWIRE_DM</cp:lastModifiedBy>
  <cp:lastPrinted>2017-07-19T18:41:06Z</cp:lastPrinted>
  <dcterms:created xsi:type="dcterms:W3CDTF">2017-07-19T15:23:47Z</dcterms:created>
  <dcterms:modified xsi:type="dcterms:W3CDTF">2017-07-20T21:06:06Z</dcterms:modified>
</cp:coreProperties>
</file>